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40" windowHeight="6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'Sheet1'!$A$1:$L$105</definedName>
  </definedNames>
  <calcPr fullCalcOnLoad="1"/>
</workbook>
</file>

<file path=xl/sharedStrings.xml><?xml version="1.0" encoding="utf-8"?>
<sst xmlns="http://schemas.openxmlformats.org/spreadsheetml/2006/main" count="123" uniqueCount="98">
  <si>
    <t>Late Fees</t>
  </si>
  <si>
    <t>Legal Reimbursement</t>
  </si>
  <si>
    <t>Miscellaneous</t>
  </si>
  <si>
    <t>TOTAL INCOME</t>
  </si>
  <si>
    <t>EXPENSES GROUND</t>
  </si>
  <si>
    <t>Landscape Maintenance</t>
  </si>
  <si>
    <t>Annuals</t>
  </si>
  <si>
    <t>Mulch</t>
  </si>
  <si>
    <t>Irrigation Repairs</t>
  </si>
  <si>
    <t>Ponds/Waterways</t>
  </si>
  <si>
    <t>Fountain Repairs/Services</t>
  </si>
  <si>
    <t>Walls/Signs</t>
  </si>
  <si>
    <t>Repairs &amp; Maintenance</t>
  </si>
  <si>
    <t>ADMINISTRATIVE EXPENSES</t>
  </si>
  <si>
    <t>Management Fees</t>
  </si>
  <si>
    <t>Legal</t>
  </si>
  <si>
    <t>Insurance-Liability/Property</t>
  </si>
  <si>
    <t>Postage</t>
  </si>
  <si>
    <t>Telephone</t>
  </si>
  <si>
    <t>Copies/Supplies</t>
  </si>
  <si>
    <t>Newsletter</t>
  </si>
  <si>
    <t>Bad Debt Expense</t>
  </si>
  <si>
    <t>UTILITIES</t>
  </si>
  <si>
    <t>Electric - Street Lights</t>
  </si>
  <si>
    <t>Electric - Entry Lights</t>
  </si>
  <si>
    <t>Water/Sewer - Common Area</t>
  </si>
  <si>
    <t>TOTAL UTILITIES</t>
  </si>
  <si>
    <t>Interest on Bank Account</t>
  </si>
  <si>
    <t>Insurance D&amp;O</t>
  </si>
  <si>
    <t>RECREATIONAL</t>
  </si>
  <si>
    <t>Pool Repair</t>
  </si>
  <si>
    <t>Recreational Lighting Fixtures</t>
  </si>
  <si>
    <t>Fence/Gate Repair</t>
  </si>
  <si>
    <t>Cable TV Clubhouse</t>
  </si>
  <si>
    <t>Lock &amp; Key</t>
  </si>
  <si>
    <t>Permit/Signage/Misc.</t>
  </si>
  <si>
    <t>Park Equipment</t>
  </si>
  <si>
    <t>TOTAL RECREATION</t>
  </si>
  <si>
    <t>RESERVES</t>
  </si>
  <si>
    <t>Cabana Painting</t>
  </si>
  <si>
    <t>Basketball Court Resurfacing</t>
  </si>
  <si>
    <t>Pool Furniture</t>
  </si>
  <si>
    <t>TOTAL RESERVE</t>
  </si>
  <si>
    <t xml:space="preserve"> TOTAL GROUNDS</t>
  </si>
  <si>
    <t>Pool Maintenance (2)</t>
  </si>
  <si>
    <t>Landscape Maintenance @ Pools</t>
  </si>
  <si>
    <t xml:space="preserve">TOTAL ADMINISTRATIVE </t>
  </si>
  <si>
    <t>Resurface Pools  (2)</t>
  </si>
  <si>
    <t>Cabana Roofs (2)</t>
  </si>
  <si>
    <t>2003 Budget</t>
  </si>
  <si>
    <t>Grounds Lighting Repair</t>
  </si>
  <si>
    <t xml:space="preserve">Payment Coupons </t>
  </si>
  <si>
    <t xml:space="preserve">Bank Charges </t>
  </si>
  <si>
    <t>Dues/Subscriptions (OCHA &amp; CAI)</t>
  </si>
  <si>
    <t>Electric - Common Area/Fountain</t>
  </si>
  <si>
    <t xml:space="preserve">Electric </t>
  </si>
  <si>
    <t>Water &amp; Sewer</t>
  </si>
  <si>
    <t>Cabana Cleaning (2)</t>
  </si>
  <si>
    <t>Buildings Maintenance</t>
  </si>
  <si>
    <t>Recreation Equipment</t>
  </si>
  <si>
    <t>Pool Patrol (see contingency reserve)</t>
  </si>
  <si>
    <t>TOTAL EXPENSES &amp; RESERVES</t>
  </si>
  <si>
    <t xml:space="preserve">                    TOTAL EXPENSES</t>
  </si>
  <si>
    <t>Trees &amp; Shrubs - Trim/Removal</t>
  </si>
  <si>
    <t>Corporate Report (2)</t>
  </si>
  <si>
    <t xml:space="preserve"> </t>
  </si>
  <si>
    <t>Net Income/Loss</t>
  </si>
  <si>
    <t>YTD</t>
  </si>
  <si>
    <t>Clubhouse Equipment</t>
  </si>
  <si>
    <t>Gate Keys</t>
  </si>
  <si>
    <t>Police Patrol</t>
  </si>
  <si>
    <t>Office Supplies</t>
  </si>
  <si>
    <t>Holiday Decorations</t>
  </si>
  <si>
    <t>Meeting Expense</t>
  </si>
  <si>
    <t>Capital Contribution - Initiation</t>
  </si>
  <si>
    <t>Interest on Money Market</t>
  </si>
  <si>
    <t>Security Equipment Usage</t>
  </si>
  <si>
    <t>Parking Lot Sealing/ Paving</t>
  </si>
  <si>
    <t>Exercise Equipment</t>
  </si>
  <si>
    <r>
      <t>Contingency-</t>
    </r>
    <r>
      <rPr>
        <sz val="9"/>
        <rFont val="Arial"/>
        <family val="2"/>
      </rPr>
      <t>Security or Traffic Calming</t>
    </r>
  </si>
  <si>
    <t>YTD 8/31/04</t>
  </si>
  <si>
    <t>Assessment, 390 lots @ $111.09/ pd qtrly</t>
  </si>
  <si>
    <t>Fountain &amp; Fountain Pump</t>
  </si>
  <si>
    <t>Landscaping Replacement/tree trimming</t>
  </si>
  <si>
    <t>decrease of $8.59</t>
  </si>
  <si>
    <t>Fertilizer/Pest Control (Incl. In Maint contract)</t>
  </si>
  <si>
    <t>General Reserve</t>
  </si>
  <si>
    <r>
      <t xml:space="preserve">INCOME            </t>
    </r>
    <r>
      <rPr>
        <sz val="10"/>
        <rFont val="Arial"/>
        <family val="2"/>
      </rPr>
      <t>$102.50/PAID QTRLY.</t>
    </r>
  </si>
  <si>
    <t>YTD 7/31/05</t>
  </si>
  <si>
    <t>PROPOSED</t>
  </si>
  <si>
    <t>ACCT FEES / TAX PREP</t>
  </si>
  <si>
    <t>Storage</t>
  </si>
  <si>
    <t>Homeowner Activities</t>
  </si>
  <si>
    <t>87.18/pd qtrly</t>
  </si>
  <si>
    <t>Pressure Washing</t>
  </si>
  <si>
    <t>as of 8/31</t>
  </si>
  <si>
    <t>projected</t>
  </si>
  <si>
    <t>proposed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</si>
</sst>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0.000"/>
    <numFmt numFmtId="167" formatCode="0.00000000"/>
    <numFmt numFmtId="168" formatCode="0.000000000"/>
    <numFmt numFmtId="169" formatCode="0.0000000000"/>
    <numFmt numFmtId="170" formatCode="0.0000000"/>
    <numFmt numFmtId="171" formatCode="0.000000"/>
    <numFmt numFmtId="172" formatCode="0.00000"/>
    <numFmt numFmtId="173" formatCode="0.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3" fontId="1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7"/>
  <sheetViews>
    <sheetView tabSelected="1" workbookViewId="0" topLeftCell="A1">
      <selection activeCell="Q102" sqref="Q102"/>
    </sheetView>
  </sheetViews>
  <sheetFormatPr defaultColWidth="9.140625" defaultRowHeight="12.75"/>
  <cols>
    <col min="1" max="1" width="38.421875" style="0" customWidth="1"/>
    <col min="2" max="2" width="0.13671875" style="0" customWidth="1"/>
    <col min="3" max="3" width="20.28125" style="0" hidden="1" customWidth="1"/>
    <col min="4" max="4" width="18.28125" style="14" hidden="1" customWidth="1"/>
    <col min="5" max="5" width="16.421875" style="14" hidden="1" customWidth="1"/>
    <col min="6" max="6" width="14.8515625" style="14" customWidth="1"/>
    <col min="7" max="7" width="0.13671875" style="0" customWidth="1"/>
    <col min="8" max="8" width="13.57421875" style="0" hidden="1" customWidth="1"/>
    <col min="9" max="9" width="12.57421875" style="0" customWidth="1"/>
    <col min="10" max="10" width="10.28125" style="0" bestFit="1" customWidth="1"/>
    <col min="11" max="12" width="11.28125" style="0" bestFit="1" customWidth="1"/>
  </cols>
  <sheetData>
    <row r="3" spans="9:12" ht="12.75">
      <c r="I3" s="9" t="s">
        <v>93</v>
      </c>
      <c r="J3" t="s">
        <v>95</v>
      </c>
      <c r="K3" t="s">
        <v>96</v>
      </c>
      <c r="L3" s="9" t="s">
        <v>97</v>
      </c>
    </row>
    <row r="4" spans="3:12" ht="12.75">
      <c r="C4" s="9" t="s">
        <v>67</v>
      </c>
      <c r="D4" s="13" t="s">
        <v>65</v>
      </c>
      <c r="E4" s="13" t="s">
        <v>80</v>
      </c>
      <c r="F4" s="13" t="s">
        <v>65</v>
      </c>
      <c r="G4" s="9" t="s">
        <v>88</v>
      </c>
      <c r="H4" s="13" t="s">
        <v>89</v>
      </c>
      <c r="I4" s="13" t="s">
        <v>89</v>
      </c>
      <c r="J4">
        <v>2006</v>
      </c>
      <c r="K4">
        <v>2006</v>
      </c>
      <c r="L4" s="9">
        <v>2007</v>
      </c>
    </row>
    <row r="5" spans="1:9" ht="12.75">
      <c r="A5" t="s">
        <v>65</v>
      </c>
      <c r="B5" s="3" t="s">
        <v>49</v>
      </c>
      <c r="C5" s="10">
        <v>37955</v>
      </c>
      <c r="D5" s="20">
        <v>2004</v>
      </c>
      <c r="E5" s="19"/>
      <c r="F5" s="20">
        <v>2005</v>
      </c>
      <c r="G5" s="21" t="s">
        <v>65</v>
      </c>
      <c r="H5" s="21">
        <v>2006</v>
      </c>
      <c r="I5" s="21">
        <v>2006</v>
      </c>
    </row>
    <row r="6" spans="1:8" ht="12.75">
      <c r="A6" s="1" t="s">
        <v>87</v>
      </c>
      <c r="F6" s="22" t="s">
        <v>84</v>
      </c>
      <c r="G6" s="21" t="s">
        <v>65</v>
      </c>
      <c r="H6" t="s">
        <v>65</v>
      </c>
    </row>
    <row r="7" spans="1:12" ht="12.75">
      <c r="A7" t="s">
        <v>81</v>
      </c>
      <c r="B7" s="2">
        <v>119533</v>
      </c>
      <c r="C7" s="2">
        <v>128953</v>
      </c>
      <c r="D7" s="14">
        <v>173300</v>
      </c>
      <c r="E7" s="14">
        <v>112651.48</v>
      </c>
      <c r="F7" s="14">
        <v>159900</v>
      </c>
      <c r="G7" s="14">
        <v>93275</v>
      </c>
      <c r="H7">
        <f>(G7/7)*12</f>
        <v>159900</v>
      </c>
      <c r="I7" s="14">
        <v>136000.8</v>
      </c>
      <c r="J7" s="25">
        <v>91658.81</v>
      </c>
      <c r="K7">
        <f>(J7/8)*12</f>
        <v>137488.215</v>
      </c>
      <c r="L7">
        <v>136000</v>
      </c>
    </row>
    <row r="8" spans="1:12" ht="12.75">
      <c r="A8" t="s">
        <v>74</v>
      </c>
      <c r="B8" s="2">
        <v>0</v>
      </c>
      <c r="C8" s="2">
        <v>10950</v>
      </c>
      <c r="D8" s="14">
        <v>0</v>
      </c>
      <c r="E8" s="14">
        <v>9111.09</v>
      </c>
      <c r="F8" s="14">
        <v>0</v>
      </c>
      <c r="G8" s="14">
        <v>0</v>
      </c>
      <c r="H8">
        <f>(G8/7)*12</f>
        <v>0</v>
      </c>
      <c r="I8" s="14">
        <v>0</v>
      </c>
      <c r="J8" s="14">
        <v>0</v>
      </c>
      <c r="K8">
        <f aca="true" t="shared" si="0" ref="K8:K13">(J8/8)*12</f>
        <v>0</v>
      </c>
      <c r="L8" s="14">
        <v>0</v>
      </c>
    </row>
    <row r="9" spans="1:12" ht="12.75">
      <c r="A9" t="s">
        <v>27</v>
      </c>
      <c r="B9" s="2">
        <v>75</v>
      </c>
      <c r="C9" s="2">
        <v>49</v>
      </c>
      <c r="D9" s="14">
        <v>75</v>
      </c>
      <c r="E9" s="14">
        <v>40.86</v>
      </c>
      <c r="F9" s="14">
        <v>75</v>
      </c>
      <c r="G9" s="14">
        <v>22.56</v>
      </c>
      <c r="H9" s="23">
        <f>(G9/7)*12</f>
        <v>38.674285714285716</v>
      </c>
      <c r="I9" s="14">
        <v>38.67</v>
      </c>
      <c r="J9" s="14">
        <v>199.14</v>
      </c>
      <c r="K9">
        <f t="shared" si="0"/>
        <v>298.71</v>
      </c>
      <c r="L9" s="14">
        <v>300</v>
      </c>
    </row>
    <row r="10" spans="1:12" ht="12.75">
      <c r="A10" t="s">
        <v>75</v>
      </c>
      <c r="B10" s="2">
        <v>0</v>
      </c>
      <c r="C10" s="2">
        <v>69</v>
      </c>
      <c r="D10" s="14">
        <v>0</v>
      </c>
      <c r="E10" s="14">
        <v>62.38</v>
      </c>
      <c r="F10" s="14">
        <v>100</v>
      </c>
      <c r="G10" s="14">
        <v>302.68</v>
      </c>
      <c r="H10">
        <f>(G10/7)*12</f>
        <v>518.88</v>
      </c>
      <c r="I10" s="14">
        <v>518.88</v>
      </c>
      <c r="J10" s="14">
        <v>173.92</v>
      </c>
      <c r="K10">
        <f t="shared" si="0"/>
        <v>260.88</v>
      </c>
      <c r="L10" s="14">
        <v>275</v>
      </c>
    </row>
    <row r="11" spans="1:12" ht="12.75">
      <c r="A11" t="s">
        <v>0</v>
      </c>
      <c r="B11" s="2">
        <v>300</v>
      </c>
      <c r="C11" s="2">
        <v>841</v>
      </c>
      <c r="D11" s="14">
        <v>300</v>
      </c>
      <c r="E11" s="14">
        <v>349.54</v>
      </c>
      <c r="F11" s="14">
        <v>525</v>
      </c>
      <c r="G11" s="14">
        <v>0</v>
      </c>
      <c r="H11">
        <f>(G11/7)*12</f>
        <v>0</v>
      </c>
      <c r="I11" s="14">
        <v>0</v>
      </c>
      <c r="J11" s="14">
        <v>0</v>
      </c>
      <c r="K11">
        <f t="shared" si="0"/>
        <v>0</v>
      </c>
      <c r="L11" s="14">
        <v>0</v>
      </c>
    </row>
    <row r="12" spans="1:12" ht="12.75">
      <c r="A12" t="s">
        <v>1</v>
      </c>
      <c r="B12" s="2">
        <v>0</v>
      </c>
      <c r="C12" s="2">
        <v>767</v>
      </c>
      <c r="D12" s="14">
        <v>0</v>
      </c>
      <c r="E12" s="14">
        <v>2656.77</v>
      </c>
      <c r="F12" s="14">
        <v>0</v>
      </c>
      <c r="G12" s="14">
        <v>4166.26</v>
      </c>
      <c r="H12">
        <v>0</v>
      </c>
      <c r="I12" s="14">
        <v>0</v>
      </c>
      <c r="J12" s="14">
        <v>3371.98</v>
      </c>
      <c r="K12">
        <f t="shared" si="0"/>
        <v>5057.97</v>
      </c>
      <c r="L12" s="14">
        <v>3000</v>
      </c>
    </row>
    <row r="13" spans="1:12" ht="12.75">
      <c r="A13" t="s">
        <v>2</v>
      </c>
      <c r="B13" s="5">
        <v>50</v>
      </c>
      <c r="C13" s="5">
        <v>655</v>
      </c>
      <c r="D13" s="15">
        <v>50</v>
      </c>
      <c r="E13" s="15">
        <v>50</v>
      </c>
      <c r="F13" s="14">
        <v>50</v>
      </c>
      <c r="G13" s="14">
        <v>-25</v>
      </c>
      <c r="H13" s="23">
        <v>50</v>
      </c>
      <c r="I13" s="14">
        <v>50</v>
      </c>
      <c r="J13" s="14">
        <v>322.61</v>
      </c>
      <c r="K13">
        <f t="shared" si="0"/>
        <v>483.915</v>
      </c>
      <c r="L13" s="14">
        <v>50</v>
      </c>
    </row>
    <row r="14" spans="1:12" ht="12.75">
      <c r="A14" s="1" t="s">
        <v>3</v>
      </c>
      <c r="B14" s="6">
        <f>SUM(B7:B13)</f>
        <v>119958</v>
      </c>
      <c r="C14" s="6">
        <f>SUM(C7:C13)</f>
        <v>142284</v>
      </c>
      <c r="D14" s="16">
        <f>SUM(D7:D13)</f>
        <v>173725</v>
      </c>
      <c r="E14" s="16">
        <f>SUM(E7:E13)</f>
        <v>124922.12</v>
      </c>
      <c r="F14" s="17">
        <f>SUM(F7:F13)</f>
        <v>160650</v>
      </c>
      <c r="G14" s="17" t="s">
        <v>65</v>
      </c>
      <c r="H14" s="17">
        <f>SUM(H7:H13)</f>
        <v>160507.5542857143</v>
      </c>
      <c r="I14" s="17">
        <f>SUM(I7:I13)</f>
        <v>136608.35</v>
      </c>
      <c r="J14" s="25">
        <v>96373.76</v>
      </c>
      <c r="K14">
        <f>SUM(K7:K13)</f>
        <v>143589.69</v>
      </c>
      <c r="L14">
        <f>SUM(L7:L13)</f>
        <v>139625</v>
      </c>
    </row>
    <row r="15" spans="1:7" ht="12.75">
      <c r="A15" s="1"/>
      <c r="B15" s="6"/>
      <c r="C15" s="6"/>
      <c r="D15" s="16"/>
      <c r="E15" s="16"/>
      <c r="F15" s="17"/>
      <c r="G15" s="17"/>
    </row>
    <row r="16" ht="12.75">
      <c r="A16" s="1" t="s">
        <v>13</v>
      </c>
    </row>
    <row r="17" spans="1:12" ht="12.75">
      <c r="A17" t="s">
        <v>14</v>
      </c>
      <c r="B17" s="2">
        <v>14526</v>
      </c>
      <c r="C17" s="2">
        <v>13046</v>
      </c>
      <c r="D17" s="14">
        <v>14526</v>
      </c>
      <c r="E17" s="14">
        <v>12685.5</v>
      </c>
      <c r="F17" s="14">
        <v>21060</v>
      </c>
      <c r="G17" s="14">
        <v>12285</v>
      </c>
      <c r="H17" s="14">
        <v>21060</v>
      </c>
      <c r="I17" s="14">
        <v>21060</v>
      </c>
      <c r="J17" s="25">
        <v>14044.5</v>
      </c>
      <c r="K17">
        <f>(J17/8)*12</f>
        <v>21066.75</v>
      </c>
      <c r="L17" s="14">
        <v>21060</v>
      </c>
    </row>
    <row r="18" spans="1:12" ht="12.75">
      <c r="A18" s="11" t="s">
        <v>90</v>
      </c>
      <c r="B18" s="2">
        <v>1250</v>
      </c>
      <c r="C18" s="2"/>
      <c r="F18" s="14">
        <v>1250</v>
      </c>
      <c r="G18" s="14">
        <v>-200</v>
      </c>
      <c r="H18" s="14">
        <v>1250</v>
      </c>
      <c r="I18" s="14">
        <v>1500</v>
      </c>
      <c r="J18" s="2">
        <v>1000</v>
      </c>
      <c r="K18">
        <f aca="true" t="shared" si="1" ref="K18:K36">(J18/8)*12</f>
        <v>1500</v>
      </c>
      <c r="L18" s="14">
        <v>1500</v>
      </c>
    </row>
    <row r="19" spans="1:12" ht="12.75">
      <c r="A19" t="s">
        <v>15</v>
      </c>
      <c r="B19" s="2">
        <v>2000</v>
      </c>
      <c r="C19" s="2">
        <v>93</v>
      </c>
      <c r="D19" s="14">
        <v>200</v>
      </c>
      <c r="E19" s="14">
        <v>5072.34</v>
      </c>
      <c r="F19" s="14">
        <v>7000</v>
      </c>
      <c r="G19" s="14">
        <v>2810.07</v>
      </c>
      <c r="H19" s="14">
        <v>6500</v>
      </c>
      <c r="I19" s="14">
        <v>6500</v>
      </c>
      <c r="J19" s="14">
        <v>5800.89</v>
      </c>
      <c r="K19">
        <f t="shared" si="1"/>
        <v>8701.335000000001</v>
      </c>
      <c r="L19" s="14">
        <v>6500</v>
      </c>
    </row>
    <row r="20" spans="1:12" ht="12.75">
      <c r="A20" t="s">
        <v>16</v>
      </c>
      <c r="B20" s="2">
        <v>2500</v>
      </c>
      <c r="C20" s="2">
        <v>4924</v>
      </c>
      <c r="D20" s="14">
        <v>2500</v>
      </c>
      <c r="E20" s="14">
        <v>3128.64</v>
      </c>
      <c r="F20" s="14">
        <v>5000</v>
      </c>
      <c r="G20" s="14">
        <v>2754.61</v>
      </c>
      <c r="H20" s="14">
        <v>4500</v>
      </c>
      <c r="I20" s="14">
        <v>5200</v>
      </c>
      <c r="J20" s="14">
        <v>1594.3</v>
      </c>
      <c r="K20">
        <f t="shared" si="1"/>
        <v>2391.45</v>
      </c>
      <c r="L20" s="14">
        <v>10000</v>
      </c>
    </row>
    <row r="21" spans="1:12" ht="12.75">
      <c r="A21" t="s">
        <v>28</v>
      </c>
      <c r="B21" s="2">
        <v>1000</v>
      </c>
      <c r="C21" s="2">
        <v>1234</v>
      </c>
      <c r="D21" s="14">
        <v>1000</v>
      </c>
      <c r="E21" s="14">
        <v>1234</v>
      </c>
      <c r="F21" s="14">
        <v>1250</v>
      </c>
      <c r="G21" s="14">
        <v>771.28</v>
      </c>
      <c r="H21" s="14">
        <v>1250</v>
      </c>
      <c r="I21" s="14">
        <v>1450</v>
      </c>
      <c r="J21" s="14">
        <v>864.64</v>
      </c>
      <c r="K21">
        <f t="shared" si="1"/>
        <v>1296.96</v>
      </c>
      <c r="L21" s="14">
        <v>1600</v>
      </c>
    </row>
    <row r="22" spans="1:12" ht="12.75">
      <c r="A22" t="s">
        <v>64</v>
      </c>
      <c r="B22" s="2">
        <v>123</v>
      </c>
      <c r="C22" s="2">
        <v>245</v>
      </c>
      <c r="D22" s="14">
        <v>123</v>
      </c>
      <c r="E22" s="14">
        <v>122.5</v>
      </c>
      <c r="F22" s="14">
        <v>185</v>
      </c>
      <c r="G22" s="14">
        <v>12.5</v>
      </c>
      <c r="H22" s="14">
        <v>185</v>
      </c>
      <c r="I22" s="14">
        <v>185</v>
      </c>
      <c r="J22" s="14">
        <v>122.5</v>
      </c>
      <c r="K22">
        <f t="shared" si="1"/>
        <v>183.75</v>
      </c>
      <c r="L22" s="14">
        <v>123</v>
      </c>
    </row>
    <row r="23" spans="1:12" ht="12.75">
      <c r="A23" t="s">
        <v>52</v>
      </c>
      <c r="B23" s="2">
        <v>75</v>
      </c>
      <c r="C23" s="2">
        <v>6</v>
      </c>
      <c r="D23" s="14">
        <v>75</v>
      </c>
      <c r="E23" s="14">
        <v>57.02</v>
      </c>
      <c r="F23" s="14">
        <v>75</v>
      </c>
      <c r="G23" s="14">
        <v>0</v>
      </c>
      <c r="H23" s="14">
        <v>100</v>
      </c>
      <c r="I23" s="14">
        <v>100</v>
      </c>
      <c r="J23" s="14">
        <v>40</v>
      </c>
      <c r="K23">
        <f t="shared" si="1"/>
        <v>60</v>
      </c>
      <c r="L23" s="14">
        <v>100</v>
      </c>
    </row>
    <row r="24" spans="1:12" ht="12.75">
      <c r="A24" t="s">
        <v>51</v>
      </c>
      <c r="B24" s="2">
        <v>740</v>
      </c>
      <c r="C24" s="2">
        <v>117</v>
      </c>
      <c r="D24" s="14">
        <v>740</v>
      </c>
      <c r="E24" s="14">
        <v>187.03</v>
      </c>
      <c r="F24" s="14">
        <v>300</v>
      </c>
      <c r="G24" s="14">
        <v>82.5</v>
      </c>
      <c r="H24" s="14">
        <v>200</v>
      </c>
      <c r="I24" s="14">
        <v>200</v>
      </c>
      <c r="J24" s="14">
        <v>12.18</v>
      </c>
      <c r="K24">
        <f t="shared" si="1"/>
        <v>18.27</v>
      </c>
      <c r="L24" s="14">
        <v>250</v>
      </c>
    </row>
    <row r="25" spans="1:12" ht="12.75">
      <c r="A25" t="s">
        <v>17</v>
      </c>
      <c r="B25" s="2">
        <v>600</v>
      </c>
      <c r="C25" s="2">
        <v>916</v>
      </c>
      <c r="D25" s="14">
        <v>600</v>
      </c>
      <c r="E25" s="14">
        <v>1034.98</v>
      </c>
      <c r="F25" s="14">
        <v>1550</v>
      </c>
      <c r="G25" s="14">
        <v>815.07</v>
      </c>
      <c r="H25" s="14">
        <v>1400</v>
      </c>
      <c r="I25" s="14">
        <v>2000</v>
      </c>
      <c r="J25" s="14">
        <v>777.62</v>
      </c>
      <c r="K25">
        <f t="shared" si="1"/>
        <v>1166.43</v>
      </c>
      <c r="L25" s="14">
        <v>1200</v>
      </c>
    </row>
    <row r="26" spans="1:12" ht="12.75">
      <c r="A26" t="s">
        <v>18</v>
      </c>
      <c r="B26" s="2">
        <v>25</v>
      </c>
      <c r="C26" s="2">
        <v>20</v>
      </c>
      <c r="D26" s="14">
        <v>25</v>
      </c>
      <c r="E26" s="14">
        <v>17.52</v>
      </c>
      <c r="F26" s="14">
        <v>25</v>
      </c>
      <c r="G26" s="14">
        <v>11.89</v>
      </c>
      <c r="H26" s="14">
        <v>150</v>
      </c>
      <c r="I26" s="14">
        <v>150</v>
      </c>
      <c r="J26" s="14">
        <v>11.99</v>
      </c>
      <c r="K26">
        <f t="shared" si="1"/>
        <v>17.985</v>
      </c>
      <c r="L26" s="14">
        <v>50</v>
      </c>
    </row>
    <row r="27" spans="1:12" ht="12.75">
      <c r="A27" t="s">
        <v>19</v>
      </c>
      <c r="B27" s="2">
        <v>500</v>
      </c>
      <c r="C27" s="2">
        <v>518</v>
      </c>
      <c r="D27" s="14">
        <v>500</v>
      </c>
      <c r="E27" s="14">
        <v>666.53</v>
      </c>
      <c r="F27" s="14">
        <v>1000</v>
      </c>
      <c r="G27" s="14">
        <v>800.47</v>
      </c>
      <c r="H27" s="14">
        <v>1000</v>
      </c>
      <c r="I27" s="14">
        <v>1500</v>
      </c>
      <c r="J27" s="14">
        <v>977.97</v>
      </c>
      <c r="K27">
        <f t="shared" si="1"/>
        <v>1466.955</v>
      </c>
      <c r="L27" s="14">
        <v>1500</v>
      </c>
    </row>
    <row r="28" spans="1:12" ht="12.75">
      <c r="A28" t="s">
        <v>20</v>
      </c>
      <c r="B28" s="2">
        <v>175</v>
      </c>
      <c r="C28" s="2">
        <v>0</v>
      </c>
      <c r="D28" s="14">
        <v>175</v>
      </c>
      <c r="E28" s="14">
        <v>0</v>
      </c>
      <c r="F28" s="14">
        <v>175</v>
      </c>
      <c r="G28" s="14">
        <v>390.11</v>
      </c>
      <c r="H28" s="14">
        <v>670</v>
      </c>
      <c r="I28" s="14">
        <v>1800</v>
      </c>
      <c r="J28" s="14">
        <v>354.76</v>
      </c>
      <c r="K28">
        <f t="shared" si="1"/>
        <v>532.14</v>
      </c>
      <c r="L28" s="14">
        <v>800</v>
      </c>
    </row>
    <row r="29" spans="1:12" ht="12.75">
      <c r="A29" t="s">
        <v>53</v>
      </c>
      <c r="B29" s="2">
        <v>200</v>
      </c>
      <c r="C29" s="2">
        <v>210</v>
      </c>
      <c r="D29" s="14">
        <v>200</v>
      </c>
      <c r="E29" s="14">
        <v>378</v>
      </c>
      <c r="F29" s="14">
        <v>567</v>
      </c>
      <c r="G29" s="14">
        <v>90</v>
      </c>
      <c r="H29" s="14">
        <v>250</v>
      </c>
      <c r="I29" s="14">
        <v>250</v>
      </c>
      <c r="J29" s="14">
        <v>350</v>
      </c>
      <c r="K29">
        <f t="shared" si="1"/>
        <v>525</v>
      </c>
      <c r="L29" s="14">
        <v>350</v>
      </c>
    </row>
    <row r="30" spans="1:12" ht="12.75">
      <c r="A30" t="s">
        <v>71</v>
      </c>
      <c r="B30" s="2">
        <v>0</v>
      </c>
      <c r="C30" s="2">
        <v>183</v>
      </c>
      <c r="D30" s="14">
        <v>0</v>
      </c>
      <c r="E30" s="14">
        <v>941.59</v>
      </c>
      <c r="F30" s="14">
        <v>800</v>
      </c>
      <c r="G30" s="14">
        <v>188.69</v>
      </c>
      <c r="H30" s="14">
        <v>600</v>
      </c>
      <c r="I30" s="14">
        <v>600</v>
      </c>
      <c r="J30" s="14">
        <v>245.98</v>
      </c>
      <c r="K30">
        <f t="shared" si="1"/>
        <v>368.96999999999997</v>
      </c>
      <c r="L30" s="14">
        <v>400</v>
      </c>
    </row>
    <row r="31" spans="1:12" ht="12.75">
      <c r="A31" t="s">
        <v>72</v>
      </c>
      <c r="B31" s="2">
        <v>0</v>
      </c>
      <c r="C31" s="2">
        <v>144.1</v>
      </c>
      <c r="D31" s="14">
        <v>0</v>
      </c>
      <c r="E31" s="14">
        <v>0</v>
      </c>
      <c r="F31" s="14">
        <v>145</v>
      </c>
      <c r="G31" s="14">
        <v>51.54</v>
      </c>
      <c r="H31" s="14">
        <v>100</v>
      </c>
      <c r="I31" s="14">
        <v>100</v>
      </c>
      <c r="J31" s="14">
        <v>0</v>
      </c>
      <c r="K31">
        <f t="shared" si="1"/>
        <v>0</v>
      </c>
      <c r="L31" s="14">
        <v>0</v>
      </c>
    </row>
    <row r="32" spans="1:12" ht="12.75">
      <c r="A32" t="s">
        <v>21</v>
      </c>
      <c r="B32" s="2">
        <v>400</v>
      </c>
      <c r="C32" s="2">
        <v>0</v>
      </c>
      <c r="D32" s="14">
        <v>400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>
        <f t="shared" si="1"/>
        <v>0</v>
      </c>
      <c r="L32" s="14">
        <v>0</v>
      </c>
    </row>
    <row r="33" spans="1:12" ht="12.75">
      <c r="A33" t="s">
        <v>73</v>
      </c>
      <c r="B33" s="2">
        <v>0</v>
      </c>
      <c r="C33" s="2">
        <v>96</v>
      </c>
      <c r="D33" s="14">
        <v>0</v>
      </c>
      <c r="E33" s="14">
        <v>91.59</v>
      </c>
      <c r="F33" s="14">
        <v>100</v>
      </c>
      <c r="G33" s="14">
        <v>0</v>
      </c>
      <c r="H33" s="14">
        <v>0</v>
      </c>
      <c r="I33" s="14">
        <v>100</v>
      </c>
      <c r="J33" s="14">
        <v>0</v>
      </c>
      <c r="K33">
        <f t="shared" si="1"/>
        <v>0</v>
      </c>
      <c r="L33" s="14">
        <v>0</v>
      </c>
    </row>
    <row r="34" spans="1:12" ht="12.75">
      <c r="A34" t="s">
        <v>92</v>
      </c>
      <c r="B34" s="2"/>
      <c r="C34" s="2"/>
      <c r="F34" s="14">
        <v>0</v>
      </c>
      <c r="G34" s="14">
        <v>159.75</v>
      </c>
      <c r="H34" s="14">
        <v>1500</v>
      </c>
      <c r="I34" s="14">
        <v>1500</v>
      </c>
      <c r="J34" s="14">
        <v>286.49</v>
      </c>
      <c r="K34">
        <f t="shared" si="1"/>
        <v>429.735</v>
      </c>
      <c r="L34" s="14">
        <v>500</v>
      </c>
    </row>
    <row r="35" spans="1:12" ht="12.75">
      <c r="A35" t="s">
        <v>2</v>
      </c>
      <c r="B35" s="5">
        <v>100</v>
      </c>
      <c r="C35" s="5">
        <v>734</v>
      </c>
      <c r="D35" s="15">
        <v>100</v>
      </c>
      <c r="E35" s="15">
        <v>539.49</v>
      </c>
      <c r="F35" s="14">
        <v>800</v>
      </c>
      <c r="G35">
        <v>-4.7</v>
      </c>
      <c r="H35" s="14">
        <v>800</v>
      </c>
      <c r="I35" s="14">
        <v>800</v>
      </c>
      <c r="J35" s="14">
        <v>50</v>
      </c>
      <c r="K35">
        <f t="shared" si="1"/>
        <v>75</v>
      </c>
      <c r="L35" s="14">
        <v>800</v>
      </c>
    </row>
    <row r="36" spans="1:12" ht="12.75">
      <c r="A36" t="s">
        <v>91</v>
      </c>
      <c r="B36" s="5"/>
      <c r="C36" s="5"/>
      <c r="D36" s="15"/>
      <c r="E36" s="15"/>
      <c r="F36" s="14">
        <v>0</v>
      </c>
      <c r="G36" s="14">
        <v>93</v>
      </c>
      <c r="H36">
        <v>160</v>
      </c>
      <c r="I36" s="14">
        <v>160</v>
      </c>
      <c r="J36" s="14">
        <v>169.5</v>
      </c>
      <c r="K36">
        <f t="shared" si="1"/>
        <v>254.25</v>
      </c>
      <c r="L36" s="14">
        <v>250</v>
      </c>
    </row>
    <row r="37" spans="1:12" ht="12.75">
      <c r="A37" s="1" t="s">
        <v>46</v>
      </c>
      <c r="B37" s="4">
        <f>SUM(B17:B35)</f>
        <v>24214</v>
      </c>
      <c r="C37" s="4">
        <f>SUM(C17:C35)</f>
        <v>22486.1</v>
      </c>
      <c r="D37" s="17">
        <f>SUM(D17:D35)</f>
        <v>21164</v>
      </c>
      <c r="E37" s="17">
        <f>SUM(E17:E35)</f>
        <v>26156.73</v>
      </c>
      <c r="F37" s="17">
        <f>SUM(F17:F36)</f>
        <v>41282</v>
      </c>
      <c r="G37" s="17">
        <f>SUM(G17:G36)</f>
        <v>21111.78</v>
      </c>
      <c r="H37" s="17">
        <f>SUM(H17:H36)</f>
        <v>41675</v>
      </c>
      <c r="I37" s="13">
        <f>SUM(I17:I36)</f>
        <v>45155</v>
      </c>
      <c r="K37" s="17">
        <f>SUM(K17:K36)</f>
        <v>40054.979999999996</v>
      </c>
      <c r="L37" s="14">
        <f>SUM(L17:L36)</f>
        <v>46983</v>
      </c>
    </row>
    <row r="38" ht="12.75">
      <c r="G38" s="14" t="s">
        <v>65</v>
      </c>
    </row>
    <row r="39" ht="12.75">
      <c r="A39" s="1" t="s">
        <v>4</v>
      </c>
    </row>
    <row r="40" spans="1:12" ht="12.75">
      <c r="A40" t="s">
        <v>5</v>
      </c>
      <c r="B40" s="2">
        <v>24000</v>
      </c>
      <c r="C40" s="2">
        <v>16476</v>
      </c>
      <c r="D40" s="14">
        <v>22525</v>
      </c>
      <c r="E40" s="14">
        <v>14695</v>
      </c>
      <c r="F40" s="14">
        <v>22524</v>
      </c>
      <c r="G40" s="14">
        <v>13139</v>
      </c>
      <c r="H40" s="14">
        <v>22524</v>
      </c>
      <c r="I40" s="14">
        <v>24551.16</v>
      </c>
      <c r="J40" s="25">
        <v>16367.44</v>
      </c>
      <c r="K40">
        <f>(J40/8)*12</f>
        <v>24551.16</v>
      </c>
      <c r="L40" s="14">
        <v>24550</v>
      </c>
    </row>
    <row r="41" spans="1:12" ht="12.75">
      <c r="A41" t="s">
        <v>63</v>
      </c>
      <c r="B41" s="2">
        <v>500</v>
      </c>
      <c r="C41" s="2">
        <v>250</v>
      </c>
      <c r="D41" s="14">
        <v>500</v>
      </c>
      <c r="E41" s="14">
        <v>225</v>
      </c>
      <c r="F41" s="14">
        <v>500</v>
      </c>
      <c r="G41" s="14">
        <v>36</v>
      </c>
      <c r="H41" s="14">
        <v>500</v>
      </c>
      <c r="I41" s="14">
        <v>800</v>
      </c>
      <c r="J41" s="14">
        <v>2305</v>
      </c>
      <c r="K41">
        <f aca="true" t="shared" si="2" ref="K41:K54">(J41/8)*12</f>
        <v>3457.5</v>
      </c>
      <c r="L41" s="14">
        <v>1000</v>
      </c>
    </row>
    <row r="42" spans="1:12" ht="12.75">
      <c r="A42" t="s">
        <v>6</v>
      </c>
      <c r="B42" s="2">
        <v>0</v>
      </c>
      <c r="C42" s="2">
        <v>278</v>
      </c>
      <c r="D42" s="14">
        <v>0</v>
      </c>
      <c r="F42" s="14">
        <v>800</v>
      </c>
      <c r="G42" s="14">
        <v>320</v>
      </c>
      <c r="H42" s="14">
        <v>600</v>
      </c>
      <c r="I42" s="14">
        <v>600</v>
      </c>
      <c r="J42" s="14">
        <v>0</v>
      </c>
      <c r="K42">
        <f t="shared" si="2"/>
        <v>0</v>
      </c>
      <c r="L42" s="14">
        <v>600</v>
      </c>
    </row>
    <row r="43" spans="1:12" ht="12.75">
      <c r="A43" t="s">
        <v>7</v>
      </c>
      <c r="B43" s="2">
        <v>1500</v>
      </c>
      <c r="C43" s="2">
        <v>240</v>
      </c>
      <c r="D43" s="14">
        <v>1500</v>
      </c>
      <c r="E43" s="14">
        <v>1200</v>
      </c>
      <c r="F43" s="14">
        <v>1800</v>
      </c>
      <c r="G43" s="14">
        <v>480</v>
      </c>
      <c r="H43" s="14">
        <v>1800</v>
      </c>
      <c r="I43" s="14">
        <v>2100</v>
      </c>
      <c r="J43" s="14">
        <v>240</v>
      </c>
      <c r="K43">
        <f t="shared" si="2"/>
        <v>360</v>
      </c>
      <c r="L43" s="14">
        <v>400</v>
      </c>
    </row>
    <row r="44" spans="1:12" ht="12.75">
      <c r="A44" t="s">
        <v>8</v>
      </c>
      <c r="B44" s="2">
        <v>500</v>
      </c>
      <c r="C44" s="2">
        <v>5218</v>
      </c>
      <c r="D44" s="14">
        <v>500</v>
      </c>
      <c r="E44" s="14">
        <v>137.45</v>
      </c>
      <c r="F44" s="14">
        <v>250</v>
      </c>
      <c r="G44" s="14">
        <v>75.29</v>
      </c>
      <c r="H44" s="14">
        <v>250</v>
      </c>
      <c r="I44" s="14">
        <v>650</v>
      </c>
      <c r="J44" s="14">
        <v>1300</v>
      </c>
      <c r="K44">
        <f t="shared" si="2"/>
        <v>1950</v>
      </c>
      <c r="L44" s="14">
        <v>1400</v>
      </c>
    </row>
    <row r="45" spans="1:12" ht="12.75">
      <c r="A45" t="s">
        <v>85</v>
      </c>
      <c r="B45" s="2">
        <v>0</v>
      </c>
      <c r="C45" s="2">
        <v>0</v>
      </c>
      <c r="D45" s="14">
        <v>0</v>
      </c>
      <c r="E45" s="14">
        <v>79.88</v>
      </c>
      <c r="J45" s="14">
        <v>0</v>
      </c>
      <c r="K45">
        <f t="shared" si="2"/>
        <v>0</v>
      </c>
      <c r="L45" s="14">
        <v>0</v>
      </c>
    </row>
    <row r="46" spans="1:12" ht="12.75">
      <c r="A46" t="s">
        <v>9</v>
      </c>
      <c r="B46" s="2">
        <v>1140</v>
      </c>
      <c r="C46" s="2">
        <v>1513</v>
      </c>
      <c r="D46" s="14">
        <v>1140</v>
      </c>
      <c r="E46" s="14">
        <v>1176</v>
      </c>
      <c r="F46" s="14">
        <v>1800</v>
      </c>
      <c r="G46" s="14">
        <v>1256.8</v>
      </c>
      <c r="H46" s="14">
        <v>2155</v>
      </c>
      <c r="I46" s="14">
        <v>2350</v>
      </c>
      <c r="J46" s="14">
        <v>1366</v>
      </c>
      <c r="K46">
        <f t="shared" si="2"/>
        <v>2049</v>
      </c>
      <c r="L46" s="14">
        <v>2400</v>
      </c>
    </row>
    <row r="47" spans="1:12" ht="12.75">
      <c r="A47" t="s">
        <v>10</v>
      </c>
      <c r="B47" s="2">
        <v>300</v>
      </c>
      <c r="C47" s="2">
        <v>242.74</v>
      </c>
      <c r="D47" s="14">
        <v>300</v>
      </c>
      <c r="E47" s="14">
        <v>0</v>
      </c>
      <c r="F47" s="14">
        <v>250</v>
      </c>
      <c r="G47" s="14">
        <v>0</v>
      </c>
      <c r="H47" s="14">
        <v>250</v>
      </c>
      <c r="I47" s="14">
        <v>250</v>
      </c>
      <c r="J47" s="14">
        <v>0</v>
      </c>
      <c r="K47">
        <f t="shared" si="2"/>
        <v>0</v>
      </c>
      <c r="L47" s="14">
        <v>250</v>
      </c>
    </row>
    <row r="48" spans="1:12" ht="12.75">
      <c r="A48" t="s">
        <v>50</v>
      </c>
      <c r="B48" s="2">
        <v>300</v>
      </c>
      <c r="C48" s="2">
        <v>111.79</v>
      </c>
      <c r="D48" s="14">
        <v>300</v>
      </c>
      <c r="E48" s="14">
        <v>582.77</v>
      </c>
      <c r="F48" s="14">
        <v>875</v>
      </c>
      <c r="G48" s="14">
        <v>0</v>
      </c>
      <c r="H48" s="14">
        <v>875</v>
      </c>
      <c r="I48" s="14">
        <v>875</v>
      </c>
      <c r="J48" s="14">
        <v>293.79</v>
      </c>
      <c r="K48">
        <f t="shared" si="2"/>
        <v>440.68500000000006</v>
      </c>
      <c r="L48" s="14">
        <v>942</v>
      </c>
    </row>
    <row r="49" spans="1:12" ht="12.75">
      <c r="A49" t="s">
        <v>11</v>
      </c>
      <c r="B49" s="2">
        <v>300</v>
      </c>
      <c r="C49" s="2">
        <v>46.9</v>
      </c>
      <c r="D49" s="14">
        <v>300</v>
      </c>
      <c r="E49" s="14">
        <v>402.92</v>
      </c>
      <c r="F49" s="14">
        <v>600</v>
      </c>
      <c r="G49" s="14">
        <v>0</v>
      </c>
      <c r="H49" s="14">
        <v>600</v>
      </c>
      <c r="I49" s="14">
        <v>600</v>
      </c>
      <c r="J49" s="14">
        <v>0</v>
      </c>
      <c r="K49">
        <f t="shared" si="2"/>
        <v>0</v>
      </c>
      <c r="L49" s="14">
        <v>600</v>
      </c>
    </row>
    <row r="50" spans="1:12" ht="12.75">
      <c r="A50" t="s">
        <v>76</v>
      </c>
      <c r="B50" s="2">
        <v>0</v>
      </c>
      <c r="C50" s="2">
        <v>228</v>
      </c>
      <c r="D50" s="14">
        <v>0</v>
      </c>
      <c r="E50" s="14">
        <v>492</v>
      </c>
      <c r="F50" s="14">
        <v>0</v>
      </c>
      <c r="G50" s="14">
        <v>100</v>
      </c>
      <c r="H50" s="23">
        <f>(G50/7)*12</f>
        <v>171.42857142857144</v>
      </c>
      <c r="I50" s="14">
        <v>200</v>
      </c>
      <c r="J50" s="14">
        <v>166.53</v>
      </c>
      <c r="K50">
        <f t="shared" si="2"/>
        <v>249.79500000000002</v>
      </c>
      <c r="L50" s="14">
        <v>250</v>
      </c>
    </row>
    <row r="51" spans="1:12" ht="12.75">
      <c r="A51" t="s">
        <v>12</v>
      </c>
      <c r="B51" s="2">
        <v>100</v>
      </c>
      <c r="C51" s="2">
        <v>92</v>
      </c>
      <c r="D51" s="14">
        <v>100</v>
      </c>
      <c r="E51" s="14">
        <v>431.36</v>
      </c>
      <c r="F51" s="14">
        <v>650</v>
      </c>
      <c r="H51">
        <v>650</v>
      </c>
      <c r="I51" s="14">
        <v>650</v>
      </c>
      <c r="J51" s="14">
        <v>436.62</v>
      </c>
      <c r="K51">
        <f t="shared" si="2"/>
        <v>654.9300000000001</v>
      </c>
      <c r="L51" s="14">
        <v>650</v>
      </c>
    </row>
    <row r="52" spans="1:12" ht="12.75">
      <c r="A52" t="s">
        <v>70</v>
      </c>
      <c r="B52" s="2">
        <v>0</v>
      </c>
      <c r="C52" s="2">
        <v>2508</v>
      </c>
      <c r="D52" s="14">
        <v>0</v>
      </c>
      <c r="E52" s="14">
        <v>7440</v>
      </c>
      <c r="F52" s="14">
        <v>11000</v>
      </c>
      <c r="G52" s="14">
        <v>6672</v>
      </c>
      <c r="H52" s="23">
        <f>(G52/7)*12</f>
        <v>11437.714285714286</v>
      </c>
      <c r="I52" s="14">
        <v>11437.71</v>
      </c>
      <c r="J52" s="14">
        <v>7728</v>
      </c>
      <c r="K52">
        <f t="shared" si="2"/>
        <v>11592</v>
      </c>
      <c r="L52" s="14">
        <v>11500</v>
      </c>
    </row>
    <row r="53" spans="1:12" ht="12.75">
      <c r="A53" t="s">
        <v>69</v>
      </c>
      <c r="B53" s="2">
        <v>0</v>
      </c>
      <c r="C53" s="2">
        <v>566</v>
      </c>
      <c r="D53" s="14">
        <v>0</v>
      </c>
      <c r="F53" s="14">
        <v>600</v>
      </c>
      <c r="G53" s="14">
        <v>63.34</v>
      </c>
      <c r="H53" s="23">
        <f>(G53/7)*12</f>
        <v>108.58285714285716</v>
      </c>
      <c r="I53" s="14">
        <v>110</v>
      </c>
      <c r="J53" s="14">
        <v>28.6</v>
      </c>
      <c r="K53">
        <f t="shared" si="2"/>
        <v>42.900000000000006</v>
      </c>
      <c r="L53" s="14">
        <v>100</v>
      </c>
    </row>
    <row r="54" spans="1:12" ht="12.75">
      <c r="A54" t="s">
        <v>2</v>
      </c>
      <c r="B54" s="5">
        <v>250</v>
      </c>
      <c r="C54" s="5">
        <v>0</v>
      </c>
      <c r="D54" s="15">
        <v>250</v>
      </c>
      <c r="E54" s="15">
        <v>391.66</v>
      </c>
      <c r="F54" s="14">
        <v>400</v>
      </c>
      <c r="G54" s="14">
        <v>353</v>
      </c>
      <c r="H54" s="23">
        <f>(G54/7)*12</f>
        <v>605.1428571428571</v>
      </c>
      <c r="I54" s="14">
        <v>610</v>
      </c>
      <c r="J54" s="14">
        <v>153</v>
      </c>
      <c r="K54">
        <f t="shared" si="2"/>
        <v>229.5</v>
      </c>
      <c r="L54" s="14">
        <v>650</v>
      </c>
    </row>
    <row r="55" spans="1:12" ht="12.75">
      <c r="A55" s="7" t="s">
        <v>43</v>
      </c>
      <c r="B55" s="6">
        <f>SUM(B40:B54)</f>
        <v>28890</v>
      </c>
      <c r="C55" s="6">
        <f>SUM(C40:C54)</f>
        <v>27770.430000000004</v>
      </c>
      <c r="D55" s="16">
        <f>SUM(D40:D54)</f>
        <v>27415</v>
      </c>
      <c r="E55" s="16">
        <f>SUM(E40:E54)</f>
        <v>27254.04</v>
      </c>
      <c r="F55" s="17">
        <f>SUM(F40:F54)</f>
        <v>42049</v>
      </c>
      <c r="H55" s="17">
        <f>SUM(H40:H54)</f>
        <v>42526.86857142857</v>
      </c>
      <c r="I55" s="17">
        <f>SUM(I40:I54)</f>
        <v>45783.87</v>
      </c>
      <c r="J55" s="14">
        <v>30384.98</v>
      </c>
      <c r="K55">
        <f>SUM(K40:K54)</f>
        <v>45577.47</v>
      </c>
      <c r="L55" s="14">
        <f>SUM(L40:L54)</f>
        <v>45292</v>
      </c>
    </row>
    <row r="56" ht="12.75">
      <c r="H56" t="s">
        <v>65</v>
      </c>
    </row>
    <row r="57" spans="1:8" ht="12.75">
      <c r="A57" s="1"/>
      <c r="B57" s="4"/>
      <c r="C57" s="4"/>
      <c r="D57" s="17"/>
      <c r="E57" s="17"/>
      <c r="H57" t="s">
        <v>65</v>
      </c>
    </row>
    <row r="58" spans="1:8" ht="12.75">
      <c r="A58" t="s">
        <v>65</v>
      </c>
      <c r="B58" s="3" t="s">
        <v>49</v>
      </c>
      <c r="C58" s="3"/>
      <c r="E58" s="19"/>
      <c r="H58" t="s">
        <v>65</v>
      </c>
    </row>
    <row r="59" spans="1:8" ht="12.75">
      <c r="A59" s="1" t="s">
        <v>22</v>
      </c>
      <c r="H59" t="s">
        <v>65</v>
      </c>
    </row>
    <row r="60" spans="1:12" ht="12.75">
      <c r="A60" t="s">
        <v>54</v>
      </c>
      <c r="B60" s="2">
        <v>1500</v>
      </c>
      <c r="C60" s="2">
        <v>954</v>
      </c>
      <c r="D60" s="14">
        <v>1500</v>
      </c>
      <c r="E60" s="14">
        <v>1235.73</v>
      </c>
      <c r="F60" s="14">
        <v>1900</v>
      </c>
      <c r="G60" s="14">
        <v>688.21</v>
      </c>
      <c r="H60" s="23">
        <f>(G60/7)*12</f>
        <v>1179.7885714285715</v>
      </c>
      <c r="I60" s="14">
        <v>1179.79</v>
      </c>
      <c r="J60" s="14">
        <v>1157.9</v>
      </c>
      <c r="K60">
        <f>(J60/8)*12</f>
        <v>1736.8500000000001</v>
      </c>
      <c r="L60" s="14">
        <v>1700</v>
      </c>
    </row>
    <row r="61" spans="1:12" ht="12.75">
      <c r="A61" t="s">
        <v>23</v>
      </c>
      <c r="B61" s="2">
        <v>1000</v>
      </c>
      <c r="C61" s="2">
        <v>1706</v>
      </c>
      <c r="D61" s="14">
        <v>1000</v>
      </c>
      <c r="E61" s="14">
        <v>0</v>
      </c>
      <c r="F61" s="14">
        <v>0</v>
      </c>
      <c r="H61">
        <f>(G61/7)*12</f>
        <v>0</v>
      </c>
      <c r="I61" s="14">
        <v>0</v>
      </c>
      <c r="J61" s="14">
        <v>0</v>
      </c>
      <c r="K61">
        <f>(J61/8)*12</f>
        <v>0</v>
      </c>
      <c r="L61">
        <v>0</v>
      </c>
    </row>
    <row r="62" spans="1:12" ht="12.75">
      <c r="A62" t="s">
        <v>24</v>
      </c>
      <c r="B62" s="2">
        <v>450</v>
      </c>
      <c r="C62" s="2">
        <v>421</v>
      </c>
      <c r="D62" s="14">
        <v>450</v>
      </c>
      <c r="E62" s="14">
        <v>198.32</v>
      </c>
      <c r="F62" s="14">
        <v>300</v>
      </c>
      <c r="G62" s="14">
        <v>198.98</v>
      </c>
      <c r="H62" s="23">
        <f>(G62/7)*12</f>
        <v>341.1085714285714</v>
      </c>
      <c r="I62" s="14">
        <v>341.1</v>
      </c>
      <c r="J62" s="14">
        <v>202.32</v>
      </c>
      <c r="K62">
        <f>(J62/8)*12</f>
        <v>303.48</v>
      </c>
      <c r="L62" s="14">
        <v>350</v>
      </c>
    </row>
    <row r="63" spans="1:12" ht="12.75">
      <c r="A63" t="s">
        <v>25</v>
      </c>
      <c r="B63" s="5">
        <v>275</v>
      </c>
      <c r="C63" s="5">
        <v>223</v>
      </c>
      <c r="D63" s="15">
        <v>275</v>
      </c>
      <c r="E63" s="15">
        <v>147.02</v>
      </c>
      <c r="F63" s="14">
        <v>225</v>
      </c>
      <c r="G63" s="14">
        <v>196.64</v>
      </c>
      <c r="H63" s="23">
        <f>(G63/7)*12</f>
        <v>337.09714285714284</v>
      </c>
      <c r="I63" s="14">
        <v>337.1</v>
      </c>
      <c r="J63" s="14">
        <v>902.01</v>
      </c>
      <c r="K63">
        <f>(J63/8)*12</f>
        <v>1353.0149999999999</v>
      </c>
      <c r="L63" s="14">
        <v>1000</v>
      </c>
    </row>
    <row r="64" spans="1:12" ht="12.75">
      <c r="A64" s="1" t="s">
        <v>26</v>
      </c>
      <c r="B64" s="6">
        <f>SUM(B60:B63)</f>
        <v>3225</v>
      </c>
      <c r="C64" s="6">
        <f>SUM(C60:C63)</f>
        <v>3304</v>
      </c>
      <c r="D64" s="16">
        <f>SUM(D60:D63)</f>
        <v>3225</v>
      </c>
      <c r="E64" s="16">
        <f>SUM(E60:E63)</f>
        <v>1581.07</v>
      </c>
      <c r="F64" s="17">
        <f>SUM(F60:F63)</f>
        <v>2425</v>
      </c>
      <c r="H64" s="24">
        <f>SUM(H60:H63)</f>
        <v>1857.9942857142858</v>
      </c>
      <c r="I64" s="24">
        <f>SUM(I60:I63)</f>
        <v>1857.9899999999998</v>
      </c>
      <c r="J64" s="14">
        <v>2262.23</v>
      </c>
      <c r="K64">
        <f>SUM(K60:K63)</f>
        <v>3393.3450000000003</v>
      </c>
      <c r="L64" s="14">
        <f>SUM(L60:L63)</f>
        <v>3050</v>
      </c>
    </row>
    <row r="65" ht="12.75">
      <c r="H65" t="s">
        <v>65</v>
      </c>
    </row>
    <row r="66" spans="1:8" ht="12.75">
      <c r="A66" s="1" t="s">
        <v>29</v>
      </c>
      <c r="H66" t="s">
        <v>65</v>
      </c>
    </row>
    <row r="67" spans="1:12" ht="12.75">
      <c r="A67" t="s">
        <v>44</v>
      </c>
      <c r="B67" s="2">
        <v>7500</v>
      </c>
      <c r="C67" s="2">
        <v>8159</v>
      </c>
      <c r="D67" s="14">
        <v>7500</v>
      </c>
      <c r="E67" s="14">
        <v>6370.58</v>
      </c>
      <c r="F67" s="14">
        <v>9000</v>
      </c>
      <c r="G67" s="14">
        <v>4553.37</v>
      </c>
      <c r="H67" s="23">
        <f>(G67/7)*12</f>
        <v>7805.777142857142</v>
      </c>
      <c r="I67" s="14">
        <v>7805.78</v>
      </c>
      <c r="J67" s="14">
        <v>6580</v>
      </c>
      <c r="K67">
        <f>(J67/8)*12</f>
        <v>9870</v>
      </c>
      <c r="L67" s="14">
        <v>8000</v>
      </c>
    </row>
    <row r="68" spans="1:12" ht="12.75">
      <c r="A68" t="s">
        <v>30</v>
      </c>
      <c r="B68" s="2">
        <v>500</v>
      </c>
      <c r="C68" s="2">
        <v>1342</v>
      </c>
      <c r="D68" s="14">
        <v>500</v>
      </c>
      <c r="E68" s="14">
        <v>265.7</v>
      </c>
      <c r="F68" s="14">
        <v>900</v>
      </c>
      <c r="G68" s="14">
        <v>1384.25</v>
      </c>
      <c r="H68" s="23">
        <f>(G68/7)*12</f>
        <v>2373</v>
      </c>
      <c r="I68" s="14">
        <v>2400</v>
      </c>
      <c r="J68" s="14">
        <v>1084.92</v>
      </c>
      <c r="K68">
        <f aca="true" t="shared" si="3" ref="K68:K84">(J68/8)*12</f>
        <v>1627.38</v>
      </c>
      <c r="L68" s="14">
        <v>2000</v>
      </c>
    </row>
    <row r="69" spans="1:12" ht="12.75">
      <c r="A69" t="s">
        <v>31</v>
      </c>
      <c r="B69" s="2">
        <v>0</v>
      </c>
      <c r="C69" s="2">
        <v>0</v>
      </c>
      <c r="D69" s="14">
        <v>0</v>
      </c>
      <c r="E69" s="14">
        <v>0</v>
      </c>
      <c r="F69" s="14">
        <v>0</v>
      </c>
      <c r="H69">
        <f>(G69/7)*12</f>
        <v>0</v>
      </c>
      <c r="I69" s="14">
        <v>0</v>
      </c>
      <c r="J69" s="14">
        <v>0</v>
      </c>
      <c r="K69">
        <f t="shared" si="3"/>
        <v>0</v>
      </c>
      <c r="L69">
        <v>0</v>
      </c>
    </row>
    <row r="70" spans="1:12" ht="12.75">
      <c r="A70" t="s">
        <v>32</v>
      </c>
      <c r="B70" s="2">
        <v>0</v>
      </c>
      <c r="C70" s="2">
        <v>0</v>
      </c>
      <c r="D70" s="14">
        <v>0</v>
      </c>
      <c r="E70" s="14">
        <v>413.29</v>
      </c>
      <c r="F70" s="14">
        <v>10000</v>
      </c>
      <c r="G70" s="14">
        <v>456.43</v>
      </c>
      <c r="H70" s="23">
        <v>10000</v>
      </c>
      <c r="I70" s="14">
        <v>500</v>
      </c>
      <c r="J70" s="14">
        <v>0</v>
      </c>
      <c r="K70">
        <f t="shared" si="3"/>
        <v>0</v>
      </c>
      <c r="L70" s="14">
        <v>0</v>
      </c>
    </row>
    <row r="71" spans="1:12" ht="12.75">
      <c r="A71" t="s">
        <v>55</v>
      </c>
      <c r="B71" s="2">
        <v>5400</v>
      </c>
      <c r="C71" s="2">
        <v>4367</v>
      </c>
      <c r="D71" s="14">
        <v>5400</v>
      </c>
      <c r="E71" s="14">
        <v>4091.95</v>
      </c>
      <c r="F71" s="14">
        <v>6000</v>
      </c>
      <c r="G71" s="14">
        <v>2720.42</v>
      </c>
      <c r="H71" s="23">
        <v>5664</v>
      </c>
      <c r="I71" s="14">
        <v>5664</v>
      </c>
      <c r="J71" s="14">
        <v>5262.49</v>
      </c>
      <c r="K71">
        <f t="shared" si="3"/>
        <v>7893.735</v>
      </c>
      <c r="L71" s="14">
        <v>8000</v>
      </c>
    </row>
    <row r="72" spans="1:12" ht="12.75">
      <c r="A72" t="s">
        <v>56</v>
      </c>
      <c r="B72" s="2">
        <v>1500</v>
      </c>
      <c r="C72" s="2">
        <v>973</v>
      </c>
      <c r="D72" s="14">
        <v>1500</v>
      </c>
      <c r="E72" s="14">
        <v>2048.77</v>
      </c>
      <c r="F72" s="14">
        <v>3073</v>
      </c>
      <c r="G72" s="14">
        <v>872.77</v>
      </c>
      <c r="H72" s="23">
        <v>2000</v>
      </c>
      <c r="I72" s="14">
        <v>2000</v>
      </c>
      <c r="J72" s="14">
        <v>917.04</v>
      </c>
      <c r="K72">
        <f t="shared" si="3"/>
        <v>1375.56</v>
      </c>
      <c r="L72" s="14">
        <v>1400</v>
      </c>
    </row>
    <row r="73" spans="1:12" ht="12.75">
      <c r="A73" t="s">
        <v>45</v>
      </c>
      <c r="B73" s="2">
        <v>0</v>
      </c>
      <c r="C73" s="2">
        <v>0</v>
      </c>
      <c r="D73" s="14">
        <v>0</v>
      </c>
      <c r="H73">
        <f>(G73/7)*12</f>
        <v>0</v>
      </c>
      <c r="J73" s="14">
        <v>0</v>
      </c>
      <c r="K73">
        <f t="shared" si="3"/>
        <v>0</v>
      </c>
      <c r="L73" s="14">
        <v>0</v>
      </c>
    </row>
    <row r="74" spans="1:12" ht="12.75">
      <c r="A74" t="s">
        <v>57</v>
      </c>
      <c r="B74" s="2">
        <v>7500</v>
      </c>
      <c r="C74" s="2">
        <v>7441</v>
      </c>
      <c r="D74" s="14">
        <v>7500</v>
      </c>
      <c r="E74" s="14">
        <v>4487.06</v>
      </c>
      <c r="F74" s="14">
        <v>5640</v>
      </c>
      <c r="G74" s="14">
        <v>3290</v>
      </c>
      <c r="H74" s="23">
        <f>(G74/7)*12</f>
        <v>5640</v>
      </c>
      <c r="I74" s="14">
        <v>5800</v>
      </c>
      <c r="J74" s="14">
        <v>3838.64</v>
      </c>
      <c r="K74">
        <f t="shared" si="3"/>
        <v>5757.96</v>
      </c>
      <c r="L74" s="14">
        <v>5800</v>
      </c>
    </row>
    <row r="75" spans="1:12" ht="12.75">
      <c r="A75" t="s">
        <v>33</v>
      </c>
      <c r="B75" s="2">
        <v>240</v>
      </c>
      <c r="C75" s="2">
        <v>218</v>
      </c>
      <c r="D75" s="14">
        <v>240</v>
      </c>
      <c r="E75" s="14">
        <v>192.75</v>
      </c>
      <c r="F75" s="14">
        <v>290</v>
      </c>
      <c r="G75" s="14">
        <v>172.69</v>
      </c>
      <c r="H75">
        <f>(G75/7)*12</f>
        <v>296.03999999999996</v>
      </c>
      <c r="I75" s="14">
        <v>296.04</v>
      </c>
      <c r="J75" s="14">
        <v>197.63</v>
      </c>
      <c r="K75">
        <f t="shared" si="3"/>
        <v>296.445</v>
      </c>
      <c r="L75" s="14">
        <v>300</v>
      </c>
    </row>
    <row r="76" spans="1:12" ht="12.75">
      <c r="A76" t="s">
        <v>34</v>
      </c>
      <c r="B76" s="2">
        <v>500</v>
      </c>
      <c r="C76" s="2">
        <v>544.78</v>
      </c>
      <c r="D76" s="14">
        <v>500</v>
      </c>
      <c r="E76" s="14">
        <v>353.6</v>
      </c>
      <c r="F76" s="14">
        <v>530</v>
      </c>
      <c r="G76" s="14">
        <v>71</v>
      </c>
      <c r="H76" s="23">
        <v>400</v>
      </c>
      <c r="I76" s="14">
        <v>400</v>
      </c>
      <c r="J76" s="14">
        <v>463.58</v>
      </c>
      <c r="K76">
        <f t="shared" si="3"/>
        <v>695.37</v>
      </c>
      <c r="L76" s="14">
        <v>500</v>
      </c>
    </row>
    <row r="77" spans="1:12" ht="12.75">
      <c r="A77" t="s">
        <v>35</v>
      </c>
      <c r="B77" s="2">
        <v>150</v>
      </c>
      <c r="C77" s="2">
        <v>246.3</v>
      </c>
      <c r="D77" s="14">
        <v>150</v>
      </c>
      <c r="E77" s="14">
        <v>200</v>
      </c>
      <c r="F77" s="14">
        <v>250</v>
      </c>
      <c r="H77" s="23">
        <v>250</v>
      </c>
      <c r="I77" s="14">
        <v>250</v>
      </c>
      <c r="J77" s="14">
        <v>200</v>
      </c>
      <c r="K77">
        <f t="shared" si="3"/>
        <v>300</v>
      </c>
      <c r="L77" s="14">
        <v>250</v>
      </c>
    </row>
    <row r="78" spans="1:12" ht="12.75">
      <c r="A78" t="s">
        <v>36</v>
      </c>
      <c r="B78" s="2">
        <v>250</v>
      </c>
      <c r="C78" s="2">
        <v>0</v>
      </c>
      <c r="D78" s="14">
        <v>250</v>
      </c>
      <c r="E78" s="14">
        <v>337.03</v>
      </c>
      <c r="F78" s="14">
        <v>1400</v>
      </c>
      <c r="H78" s="23">
        <v>1400</v>
      </c>
      <c r="I78" s="14">
        <v>1400</v>
      </c>
      <c r="J78" s="14">
        <v>731.96</v>
      </c>
      <c r="K78">
        <f t="shared" si="3"/>
        <v>1097.94</v>
      </c>
      <c r="L78" s="14">
        <v>1200</v>
      </c>
    </row>
    <row r="79" spans="1:12" ht="12.75">
      <c r="A79" t="s">
        <v>58</v>
      </c>
      <c r="B79" s="2">
        <v>500</v>
      </c>
      <c r="C79" s="2">
        <v>283.69</v>
      </c>
      <c r="D79" s="14">
        <v>500</v>
      </c>
      <c r="E79" s="14">
        <v>1797.73</v>
      </c>
      <c r="F79" s="14">
        <v>1000</v>
      </c>
      <c r="H79" s="23">
        <v>1000</v>
      </c>
      <c r="I79" s="14">
        <v>1000</v>
      </c>
      <c r="J79" s="14">
        <v>0</v>
      </c>
      <c r="K79">
        <f t="shared" si="3"/>
        <v>0</v>
      </c>
      <c r="L79" s="14">
        <v>0</v>
      </c>
    </row>
    <row r="80" spans="1:12" ht="12.75">
      <c r="A80" t="s">
        <v>94</v>
      </c>
      <c r="B80" s="2"/>
      <c r="C80" s="2"/>
      <c r="F80" s="14">
        <v>0</v>
      </c>
      <c r="G80">
        <v>0</v>
      </c>
      <c r="H80" s="23">
        <v>0</v>
      </c>
      <c r="I80" s="14">
        <v>1200</v>
      </c>
      <c r="J80" s="14">
        <v>360</v>
      </c>
      <c r="K80">
        <f t="shared" si="3"/>
        <v>540</v>
      </c>
      <c r="L80" s="14">
        <v>1200</v>
      </c>
    </row>
    <row r="81" spans="1:12" ht="12.75">
      <c r="A81" t="s">
        <v>59</v>
      </c>
      <c r="B81" s="2">
        <v>200</v>
      </c>
      <c r="C81" s="2">
        <v>1894</v>
      </c>
      <c r="D81" s="14">
        <v>200</v>
      </c>
      <c r="E81" s="14">
        <v>954.76</v>
      </c>
      <c r="F81" s="14">
        <v>1400</v>
      </c>
      <c r="H81" s="23">
        <v>1400</v>
      </c>
      <c r="I81" s="14">
        <v>1400</v>
      </c>
      <c r="J81" s="14">
        <v>445.91</v>
      </c>
      <c r="K81">
        <f t="shared" si="3"/>
        <v>668.865</v>
      </c>
      <c r="L81" s="14">
        <v>1200</v>
      </c>
    </row>
    <row r="82" spans="1:12" ht="12.75">
      <c r="A82" t="s">
        <v>68</v>
      </c>
      <c r="B82" s="2">
        <v>0</v>
      </c>
      <c r="C82" s="2">
        <v>405</v>
      </c>
      <c r="D82" s="14">
        <v>0</v>
      </c>
      <c r="E82" s="14">
        <v>143.78</v>
      </c>
      <c r="F82" s="14">
        <v>200</v>
      </c>
      <c r="H82" s="23">
        <v>200</v>
      </c>
      <c r="I82" s="14">
        <v>200</v>
      </c>
      <c r="J82" s="14">
        <v>0</v>
      </c>
      <c r="K82">
        <f t="shared" si="3"/>
        <v>0</v>
      </c>
      <c r="L82" s="14">
        <v>200</v>
      </c>
    </row>
    <row r="83" spans="1:12" ht="12.75">
      <c r="A83" t="s">
        <v>60</v>
      </c>
      <c r="B83" s="2">
        <v>0</v>
      </c>
      <c r="C83" s="2">
        <v>0</v>
      </c>
      <c r="D83" s="14">
        <v>0</v>
      </c>
      <c r="F83" s="14">
        <v>0</v>
      </c>
      <c r="H83">
        <f>(G83/7)*12</f>
        <v>0</v>
      </c>
      <c r="I83" s="14">
        <v>0</v>
      </c>
      <c r="J83" s="14">
        <v>0</v>
      </c>
      <c r="K83">
        <f t="shared" si="3"/>
        <v>0</v>
      </c>
      <c r="L83" s="14">
        <v>0</v>
      </c>
    </row>
    <row r="84" spans="1:12" ht="12.75">
      <c r="A84" s="8" t="s">
        <v>2</v>
      </c>
      <c r="B84" s="5">
        <v>100</v>
      </c>
      <c r="C84" s="5">
        <v>0</v>
      </c>
      <c r="D84" s="15">
        <v>100</v>
      </c>
      <c r="E84" s="15">
        <v>236.72</v>
      </c>
      <c r="F84" s="14">
        <v>250</v>
      </c>
      <c r="H84" s="23">
        <v>250</v>
      </c>
      <c r="I84" s="14">
        <v>250</v>
      </c>
      <c r="J84" s="14">
        <v>446.66</v>
      </c>
      <c r="K84">
        <f t="shared" si="3"/>
        <v>669.99</v>
      </c>
      <c r="L84" s="14">
        <v>1000</v>
      </c>
    </row>
    <row r="85" spans="1:12" ht="12.75">
      <c r="A85" s="1" t="s">
        <v>37</v>
      </c>
      <c r="B85" s="4">
        <f>SUM(B67:B84)</f>
        <v>24340</v>
      </c>
      <c r="C85" s="4">
        <f>SUM(C67:C84)</f>
        <v>25873.769999999997</v>
      </c>
      <c r="D85" s="17">
        <f>SUM(D67:D84)</f>
        <v>24340</v>
      </c>
      <c r="E85" s="17">
        <f>SUM(E67:E84)</f>
        <v>21893.719999999998</v>
      </c>
      <c r="F85" s="17">
        <f>SUM(F67:F84)</f>
        <v>39933</v>
      </c>
      <c r="H85" s="24">
        <f>SUM(H67:H84)</f>
        <v>38678.817142857144</v>
      </c>
      <c r="I85" s="24">
        <f>SUM(I67:I84)</f>
        <v>30565.82</v>
      </c>
      <c r="J85" s="14">
        <v>22194.32</v>
      </c>
      <c r="K85">
        <f>SUM(K67:K84)</f>
        <v>30793.245000000003</v>
      </c>
      <c r="L85" s="14">
        <f>SUM(L67:L84)</f>
        <v>31050</v>
      </c>
    </row>
    <row r="86" spans="1:8" ht="12.75">
      <c r="A86" s="1"/>
      <c r="B86" s="4"/>
      <c r="C86" s="4"/>
      <c r="D86" s="17"/>
      <c r="E86" s="17"/>
      <c r="H86" t="s">
        <v>65</v>
      </c>
    </row>
    <row r="87" spans="1:12" ht="12.75">
      <c r="A87" s="1" t="s">
        <v>62</v>
      </c>
      <c r="B87" s="4" t="e">
        <f>B55+#REF!+B64+B85</f>
        <v>#REF!</v>
      </c>
      <c r="C87" s="4" t="e">
        <f>SUM(C55+#REF!+C64+C85)</f>
        <v>#REF!</v>
      </c>
      <c r="D87" s="17">
        <f>SUM(D37+D55+D64+D85)</f>
        <v>76144</v>
      </c>
      <c r="E87" s="17">
        <f>SUM(E37+E55+E64+E85)</f>
        <v>76885.56</v>
      </c>
      <c r="F87" s="17">
        <f>SUM(F37+F55+F64+F85)</f>
        <v>125689</v>
      </c>
      <c r="H87" s="17">
        <f>SUM(H37+H55+H64+H85)</f>
        <v>124738.68</v>
      </c>
      <c r="I87" s="17">
        <f>SUM(I37+I55+I64+I85)</f>
        <v>123362.68</v>
      </c>
      <c r="J87" s="14">
        <v>91070.56</v>
      </c>
      <c r="K87" s="14">
        <f>SUM(K85,K64,K55,K37)</f>
        <v>119819.04</v>
      </c>
      <c r="L87" s="14">
        <f>SUM(L85,L64,L55,L37)</f>
        <v>126375</v>
      </c>
    </row>
    <row r="88" ht="12.75">
      <c r="H88" t="s">
        <v>65</v>
      </c>
    </row>
    <row r="89" spans="1:8" ht="12.75">
      <c r="A89" s="1" t="s">
        <v>38</v>
      </c>
      <c r="H89" t="s">
        <v>65</v>
      </c>
    </row>
    <row r="90" spans="1:12" s="11" customFormat="1" ht="12.75">
      <c r="A90" s="11" t="s">
        <v>79</v>
      </c>
      <c r="B90" s="12">
        <v>33966</v>
      </c>
      <c r="C90" s="12">
        <v>31136</v>
      </c>
      <c r="D90" s="18">
        <v>35000</v>
      </c>
      <c r="E90" s="18">
        <v>23333.28</v>
      </c>
      <c r="F90" s="18">
        <v>10000</v>
      </c>
      <c r="G90" s="18">
        <v>5833.92</v>
      </c>
      <c r="H90" s="23">
        <v>10000</v>
      </c>
      <c r="I90" s="18">
        <v>0</v>
      </c>
      <c r="J90" s="18">
        <v>0</v>
      </c>
      <c r="K90" s="11">
        <f>(J90/8)*12</f>
        <v>0</v>
      </c>
      <c r="L90" s="11">
        <f>(K90/8)*12</f>
        <v>0</v>
      </c>
    </row>
    <row r="91" spans="1:12" ht="12.75">
      <c r="A91" t="s">
        <v>39</v>
      </c>
      <c r="B91" s="2">
        <v>300</v>
      </c>
      <c r="C91" s="2">
        <v>275</v>
      </c>
      <c r="D91" s="14">
        <v>10000</v>
      </c>
      <c r="E91" s="14">
        <v>6666.64</v>
      </c>
      <c r="F91" s="14">
        <v>3000</v>
      </c>
      <c r="H91" s="23">
        <v>3000</v>
      </c>
      <c r="I91" s="14">
        <v>250</v>
      </c>
      <c r="J91" s="14">
        <v>166.64</v>
      </c>
      <c r="K91" s="11">
        <f aca="true" t="shared" si="4" ref="K91:K100">(J91/8)*12</f>
        <v>249.95999999999998</v>
      </c>
      <c r="L91">
        <v>250</v>
      </c>
    </row>
    <row r="92" spans="1:12" ht="12.75">
      <c r="A92" t="s">
        <v>47</v>
      </c>
      <c r="B92" s="2">
        <v>1000</v>
      </c>
      <c r="C92" s="2">
        <v>917</v>
      </c>
      <c r="D92" s="14">
        <v>10000</v>
      </c>
      <c r="E92" s="14">
        <v>6666.64</v>
      </c>
      <c r="F92" s="14">
        <v>10000</v>
      </c>
      <c r="H92" s="23">
        <v>10000</v>
      </c>
      <c r="I92" s="14">
        <v>2500</v>
      </c>
      <c r="J92" s="14">
        <v>166.64</v>
      </c>
      <c r="K92" s="11">
        <f t="shared" si="4"/>
        <v>249.95999999999998</v>
      </c>
      <c r="L92">
        <v>2500</v>
      </c>
    </row>
    <row r="93" spans="1:12" ht="12.75">
      <c r="A93" t="s">
        <v>48</v>
      </c>
      <c r="B93" s="2">
        <v>798</v>
      </c>
      <c r="C93" s="2">
        <v>732</v>
      </c>
      <c r="D93" s="14">
        <v>5000</v>
      </c>
      <c r="E93" s="14">
        <v>3333.28</v>
      </c>
      <c r="F93" s="14">
        <v>1000</v>
      </c>
      <c r="H93" s="23">
        <v>1000</v>
      </c>
      <c r="I93" s="14">
        <v>1350</v>
      </c>
      <c r="J93" s="14">
        <v>900</v>
      </c>
      <c r="K93" s="11">
        <f t="shared" si="4"/>
        <v>1350</v>
      </c>
      <c r="L93">
        <v>1350</v>
      </c>
    </row>
    <row r="94" spans="1:12" ht="12.75">
      <c r="A94" t="s">
        <v>77</v>
      </c>
      <c r="B94" s="2">
        <v>1500</v>
      </c>
      <c r="C94" s="2">
        <v>1375</v>
      </c>
      <c r="D94" s="14">
        <v>10000</v>
      </c>
      <c r="E94" s="14">
        <v>6666.56</v>
      </c>
      <c r="F94" s="14">
        <v>1000</v>
      </c>
      <c r="H94" s="23">
        <v>1000</v>
      </c>
      <c r="I94" s="14">
        <v>1000</v>
      </c>
      <c r="J94" s="14">
        <v>666.64</v>
      </c>
      <c r="K94" s="11">
        <f t="shared" si="4"/>
        <v>999.96</v>
      </c>
      <c r="L94">
        <v>1000</v>
      </c>
    </row>
    <row r="95" spans="1:12" ht="12.75">
      <c r="A95" t="s">
        <v>40</v>
      </c>
      <c r="B95" s="2">
        <v>300</v>
      </c>
      <c r="C95" s="2">
        <v>275</v>
      </c>
      <c r="D95" s="14">
        <v>500</v>
      </c>
      <c r="E95" s="14">
        <v>333.28</v>
      </c>
      <c r="F95" s="14">
        <v>500</v>
      </c>
      <c r="H95" s="23">
        <v>500</v>
      </c>
      <c r="I95" s="14">
        <v>500</v>
      </c>
      <c r="J95" s="14">
        <v>333.28</v>
      </c>
      <c r="K95" s="11">
        <f t="shared" si="4"/>
        <v>499.91999999999996</v>
      </c>
      <c r="L95">
        <v>500</v>
      </c>
    </row>
    <row r="96" spans="1:12" ht="12.75">
      <c r="A96" t="s">
        <v>83</v>
      </c>
      <c r="B96" s="2">
        <v>1000</v>
      </c>
      <c r="C96" s="2">
        <v>917</v>
      </c>
      <c r="D96" s="14">
        <v>1000</v>
      </c>
      <c r="E96" s="14">
        <v>666.64</v>
      </c>
      <c r="F96" s="14">
        <v>1000</v>
      </c>
      <c r="H96" s="23">
        <v>1000</v>
      </c>
      <c r="I96" s="14">
        <v>1000</v>
      </c>
      <c r="J96" s="14">
        <v>666.64</v>
      </c>
      <c r="K96" s="11">
        <f t="shared" si="4"/>
        <v>999.96</v>
      </c>
      <c r="L96">
        <v>1000</v>
      </c>
    </row>
    <row r="97" spans="1:12" ht="12.75">
      <c r="A97" t="s">
        <v>41</v>
      </c>
      <c r="B97" s="2">
        <v>500</v>
      </c>
      <c r="C97" s="2">
        <v>458</v>
      </c>
      <c r="D97" s="14">
        <v>3000</v>
      </c>
      <c r="E97" s="14">
        <v>2000</v>
      </c>
      <c r="F97" s="14">
        <v>500</v>
      </c>
      <c r="H97" s="23">
        <v>500</v>
      </c>
      <c r="I97" s="14">
        <v>250</v>
      </c>
      <c r="J97" s="14">
        <v>166.64</v>
      </c>
      <c r="K97" s="11">
        <f t="shared" si="4"/>
        <v>249.95999999999998</v>
      </c>
      <c r="L97">
        <v>250</v>
      </c>
    </row>
    <row r="98" spans="1:12" ht="12.75">
      <c r="A98" t="s">
        <v>82</v>
      </c>
      <c r="B98" s="2">
        <v>500</v>
      </c>
      <c r="C98" s="2">
        <v>458</v>
      </c>
      <c r="D98" s="14">
        <v>800</v>
      </c>
      <c r="E98" s="14">
        <v>533.28</v>
      </c>
      <c r="F98" s="14">
        <v>800</v>
      </c>
      <c r="H98" s="23">
        <v>800</v>
      </c>
      <c r="I98" s="14">
        <v>800</v>
      </c>
      <c r="J98" s="14">
        <v>533.28</v>
      </c>
      <c r="K98" s="11">
        <f t="shared" si="4"/>
        <v>799.92</v>
      </c>
      <c r="L98">
        <v>800</v>
      </c>
    </row>
    <row r="99" spans="1:12" ht="12.75">
      <c r="A99" t="s">
        <v>78</v>
      </c>
      <c r="B99" s="5">
        <v>0</v>
      </c>
      <c r="C99" s="5">
        <v>0</v>
      </c>
      <c r="D99" s="15">
        <v>5000</v>
      </c>
      <c r="E99" s="15">
        <v>3333.28</v>
      </c>
      <c r="F99" s="14">
        <v>1000</v>
      </c>
      <c r="H99" s="23">
        <v>1000</v>
      </c>
      <c r="I99" s="14">
        <v>1000</v>
      </c>
      <c r="J99" s="14">
        <v>666.64</v>
      </c>
      <c r="K99" s="11">
        <f t="shared" si="4"/>
        <v>999.96</v>
      </c>
      <c r="L99">
        <v>1000</v>
      </c>
    </row>
    <row r="100" spans="1:12" ht="12.75">
      <c r="A100" t="s">
        <v>86</v>
      </c>
      <c r="B100" s="5"/>
      <c r="C100" s="5"/>
      <c r="D100" s="15"/>
      <c r="E100" s="15"/>
      <c r="F100" s="14">
        <v>7061</v>
      </c>
      <c r="H100" s="23">
        <v>7061</v>
      </c>
      <c r="I100" s="14">
        <v>4595.67</v>
      </c>
      <c r="J100" s="14">
        <v>3063.76</v>
      </c>
      <c r="K100" s="11">
        <f t="shared" si="4"/>
        <v>4595.64</v>
      </c>
      <c r="L100">
        <v>4600</v>
      </c>
    </row>
    <row r="101" spans="1:12" ht="12.75">
      <c r="A101" s="1" t="s">
        <v>42</v>
      </c>
      <c r="B101" s="4">
        <f>SUM(B90:B99)</f>
        <v>39864</v>
      </c>
      <c r="C101" s="4">
        <f>SUM(C90:C99)</f>
        <v>36543</v>
      </c>
      <c r="D101" s="17">
        <f>SUM(D90:D99)</f>
        <v>80300</v>
      </c>
      <c r="E101" s="17">
        <f>SUM(E90:E99)</f>
        <v>53532.87999999999</v>
      </c>
      <c r="F101" s="17">
        <f>SUM(F90:F100)</f>
        <v>35861</v>
      </c>
      <c r="H101" s="24">
        <f>SUM(H90:H100)</f>
        <v>35861</v>
      </c>
      <c r="I101" s="24">
        <f>SUM(I90:I100)</f>
        <v>13245.67</v>
      </c>
      <c r="J101" s="14">
        <v>8830.16</v>
      </c>
      <c r="K101" s="11">
        <f>SUM(K90:K100)</f>
        <v>10995.240000000002</v>
      </c>
      <c r="L101">
        <f>SUM(L90:L100)</f>
        <v>13250</v>
      </c>
    </row>
    <row r="102" ht="12.75">
      <c r="I102" t="s">
        <v>65</v>
      </c>
    </row>
    <row r="103" spans="1:12" ht="12.75">
      <c r="A103" s="1" t="s">
        <v>61</v>
      </c>
      <c r="B103" s="4" t="e">
        <f>B55+#REF!+B64+B85+B101</f>
        <v>#REF!</v>
      </c>
      <c r="C103" s="4" t="e">
        <f>SUM(C87+C101)</f>
        <v>#REF!</v>
      </c>
      <c r="D103" s="17">
        <f>(D37+D55+D64+D85+D101)</f>
        <v>156444</v>
      </c>
      <c r="E103" s="17">
        <f>SUM(E37+E55+E64+E85+E101)</f>
        <v>130418.43999999999</v>
      </c>
      <c r="F103" s="17">
        <f>SUM(F37+F55+F64+F85+F101)</f>
        <v>161550</v>
      </c>
      <c r="H103" s="17">
        <f>SUM(H37+H55+H64+H85+H101)</f>
        <v>160599.68</v>
      </c>
      <c r="I103" s="17">
        <f>SUM(I37+I55+I64+I85+I101)</f>
        <v>136608.35</v>
      </c>
      <c r="K103" s="14">
        <f>SUM(K101,K87)</f>
        <v>130814.28</v>
      </c>
      <c r="L103" s="14">
        <f>SUM(L101,L87)</f>
        <v>139625</v>
      </c>
    </row>
    <row r="104" spans="1:12" ht="12.75">
      <c r="A104" s="1" t="s">
        <v>66</v>
      </c>
      <c r="B104" s="4">
        <v>0</v>
      </c>
      <c r="C104" s="4" t="e">
        <f>SUM(C14-C103)</f>
        <v>#REF!</v>
      </c>
      <c r="D104" s="17">
        <f>D14-D103</f>
        <v>17281</v>
      </c>
      <c r="E104" s="17">
        <f>SUM(E14-E103)</f>
        <v>-5496.319999999992</v>
      </c>
      <c r="F104" s="17">
        <f>SUM(F14-F103)</f>
        <v>-900</v>
      </c>
      <c r="H104" s="17">
        <f>SUM(H14-H103)</f>
        <v>-92.12571428570664</v>
      </c>
      <c r="I104" s="17">
        <f>SUM(I14-I103)</f>
        <v>0</v>
      </c>
      <c r="K104" s="14">
        <f>K14-K103</f>
        <v>12775.410000000003</v>
      </c>
      <c r="L104" s="14">
        <f>L14-L103</f>
        <v>0</v>
      </c>
    </row>
    <row r="105" ht="12.75">
      <c r="H105" t="s">
        <v>65</v>
      </c>
    </row>
    <row r="107" ht="12.75">
      <c r="A107" s="2" t="s">
        <v>65</v>
      </c>
    </row>
  </sheetData>
  <printOptions gridLines="1"/>
  <pageMargins left="0.75" right="0.75" top="1" bottom="1" header="0.5" footer="0.5"/>
  <pageSetup fitToHeight="0" fitToWidth="1" horizontalDpi="300" verticalDpi="300" orientation="portrait" scale="92" r:id="rId1"/>
  <headerFooter alignWithMargins="0">
    <oddHeader>&amp;C&amp;"Arial,Bold"&amp;11BRIDGEWATER AT LAKE PICKETT HOA
PROPOSED 2007 BUDGET
390 HOMES @ $87.18 PER QUARTER</oddHeader>
    <oddFooter>&amp;C&amp;P of &amp;N</oddFooter>
  </headerFooter>
  <rowBreaks count="1" manualBreakCount="1"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Pablo G. Aguayo</cp:lastModifiedBy>
  <cp:lastPrinted>2006-10-03T01:50:08Z</cp:lastPrinted>
  <dcterms:created xsi:type="dcterms:W3CDTF">2001-12-10T16:31:55Z</dcterms:created>
  <dcterms:modified xsi:type="dcterms:W3CDTF">2007-04-24T12:34:34Z</dcterms:modified>
  <cp:category/>
  <cp:version/>
  <cp:contentType/>
  <cp:contentStatus/>
</cp:coreProperties>
</file>